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653614AE-7717-4E42-A6EA-79CA9C9019D1}" xr6:coauthVersionLast="47" xr6:coauthVersionMax="47" xr10:uidLastSave="{00000000-0000-0000-0000-000000000000}"/>
  <workbookProtection workbookAlgorithmName="SHA-512" workbookHashValue="75qAjAYzDUHSLCcm3LxariboY+d5QMgS9AvRdhTdiMILVcLVmXZvh5H/thXzHOculYxlycWpLFW/GO3b53fbrg==" workbookSaltValue="Z/PCMcsXR5AZ195OKuAjkg==" workbookSpinCount="100000" lockStructure="1"/>
  <bookViews>
    <workbookView xWindow="810" yWindow="-120" windowWidth="28110" windowHeight="16440" xr2:uid="{00000000-000D-0000-FFFF-FFFF00000000}"/>
  </bookViews>
  <sheets>
    <sheet name="גיליון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10" i="2"/>
  <c r="D11" i="2"/>
  <c r="D8" i="2"/>
  <c r="F20" i="2"/>
  <c r="C50" i="2"/>
  <c r="D50" i="2" s="1"/>
  <c r="F10" i="2"/>
  <c r="C42" i="2"/>
  <c r="D42" i="2" s="1"/>
  <c r="F21" i="2"/>
  <c r="D20" i="2"/>
  <c r="I8" i="2"/>
  <c r="F28" i="2" l="1"/>
  <c r="I10" i="2" s="1"/>
  <c r="C41" i="2"/>
  <c r="C40" i="2" s="1"/>
  <c r="C39" i="2" s="1"/>
  <c r="D39" i="2" s="1"/>
  <c r="C49" i="2"/>
  <c r="D49" i="2" s="1"/>
  <c r="E47" i="2" l="1"/>
  <c r="D40" i="2"/>
  <c r="D41" i="2"/>
  <c r="E37" i="2" l="1"/>
  <c r="F8" i="2"/>
  <c r="F17" i="2" l="1"/>
  <c r="I9" i="2" s="1"/>
  <c r="I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8" authorId="0" shapeId="0" xr:uid="{91A10F49-DC79-4F6E-AA24-9837D33690D7}">
      <text>
        <r>
          <rPr>
            <b/>
            <sz val="9"/>
            <color indexed="81"/>
            <rFont val="Tahoma"/>
            <family val="2"/>
          </rPr>
          <t>ניתן להזין ערכים מספרים עד 10 מיליון ש"ח</t>
        </r>
      </text>
    </comment>
    <comment ref="C8" authorId="0" shapeId="0" xr:uid="{E4205825-86C9-4DA0-A07F-9A04EDAB0C26}">
      <text>
        <r>
          <rPr>
            <b/>
            <sz val="9"/>
            <color indexed="81"/>
            <rFont val="Tahoma"/>
            <family val="2"/>
          </rPr>
          <t>רלוונטי רק במידה ואתם קונים מקבלן. זהו סכום מקובל.</t>
        </r>
        <r>
          <rPr>
            <sz val="9"/>
            <color indexed="81"/>
            <rFont val="Tahoma"/>
            <family val="2"/>
          </rPr>
          <t xml:space="preserve">
</t>
        </r>
      </text>
    </comment>
    <comment ref="E8" authorId="0" shapeId="0" xr:uid="{C00105B8-10F4-4309-BBA0-31AE5D8DE7E1}">
      <text>
        <r>
          <rPr>
            <b/>
            <sz val="9"/>
            <color indexed="81"/>
            <rFont val="Tahoma"/>
            <family val="2"/>
          </rPr>
          <t>ודאו עם עו"ד האם אתם זכאים להנחה או חישוב אחר כלשהו. ככל שמתקרבים לעיסקה, חשוב שתקבלו חישוב מדויק עבורכם</t>
        </r>
      </text>
    </comment>
    <comment ref="A9" authorId="0" shapeId="0" xr:uid="{940B701D-6D84-407E-A2D2-8ADA3082B46A}">
      <text>
        <r>
          <rPr>
            <b/>
            <sz val="9"/>
            <color indexed="81"/>
            <rFont val="Tahoma"/>
            <family val="2"/>
          </rPr>
          <t>ניתן לבחור כן או לא</t>
        </r>
      </text>
    </comment>
    <comment ref="C9" authorId="0" shapeId="0" xr:uid="{4F578D66-0ACA-4CA8-B643-EBCE5D0E5225}">
      <text>
        <r>
          <rPr>
            <b/>
            <sz val="9"/>
            <color indexed="81"/>
            <rFont val="Tahoma"/>
            <family val="2"/>
          </rPr>
          <t xml:space="preserve">זהו סכום ממוצע שמחושב לפי 0.5% וכולל מע"מ. </t>
        </r>
      </text>
    </comment>
    <comment ref="E9" authorId="0" shapeId="0" xr:uid="{C7757149-9D0A-4C79-BB14-0EF352A5FE94}">
      <text>
        <r>
          <rPr>
            <b/>
            <sz val="9"/>
            <color indexed="81"/>
            <rFont val="Tahoma"/>
            <family val="2"/>
          </rPr>
          <t>הוצאה רגילה ונדרשת.</t>
        </r>
        <r>
          <rPr>
            <sz val="9"/>
            <color indexed="81"/>
            <rFont val="Tahoma"/>
            <family val="2"/>
          </rPr>
          <t xml:space="preserve">
</t>
        </r>
      </text>
    </comment>
    <comment ref="A10" authorId="0" shapeId="0" xr:uid="{C2CD1A54-7272-4DFE-92FA-D0D4C5180238}">
      <text>
        <r>
          <rPr>
            <b/>
            <sz val="9"/>
            <color indexed="81"/>
            <rFont val="Tahoma"/>
            <family val="2"/>
          </rPr>
          <t>ניתן לבחור כן או לא</t>
        </r>
      </text>
    </comment>
    <comment ref="C10" authorId="0" shapeId="0" xr:uid="{56231A46-9E5B-4BBD-9013-1F8A590FB191}">
      <text>
        <r>
          <rPr>
            <b/>
            <sz val="9"/>
            <color indexed="81"/>
            <rFont val="Tahoma"/>
            <family val="2"/>
          </rPr>
          <t xml:space="preserve">שדה זה מתאפס בקניה מקבל. תוכלו לאפס במידה ואינכם זקוקים לבדיקה הזו או לשנות לסכום כלשהו הנכון עבורכם
</t>
        </r>
      </text>
    </comment>
    <comment ref="E10" authorId="0" shapeId="0" xr:uid="{40F80869-40B8-451A-AF1A-E96C7B02820B}">
      <text>
        <r>
          <rPr>
            <b/>
            <sz val="9"/>
            <color indexed="81"/>
            <rFont val="Tahoma"/>
            <family val="2"/>
          </rPr>
          <t>החישוב מבוצע לפי תשלום 80% ממחיר הדירה בקבלת מפתח. חשוב להבין שזהו קירוב וחשוב לעדכן את אחוז מדד תשומות הבניה ואת מספר החודשים לקבלת הדירה, לערכים הנכונים עבורכם. לביטול הסכום, יש לבחור שהדירה אינה נרכשת מקבלן, בעמודה הימנית</t>
        </r>
      </text>
    </comment>
    <comment ref="A11" authorId="0" shapeId="0" xr:uid="{66BF4381-F01F-4970-A81F-BFE022B688A5}">
      <text>
        <r>
          <rPr>
            <b/>
            <sz val="9"/>
            <color indexed="81"/>
            <rFont val="Tahoma"/>
            <family val="2"/>
          </rPr>
          <t>ניתן להזין מספר שלם של מספר החודשים עד לקבלת הנכס</t>
        </r>
      </text>
    </comment>
    <comment ref="C11" authorId="0" shapeId="0" xr:uid="{79AD7A5A-2774-4790-83A9-359C64F7D351}">
      <text>
        <r>
          <rPr>
            <b/>
            <sz val="9"/>
            <color indexed="81"/>
            <rFont val="Tahoma"/>
            <family val="2"/>
          </rPr>
          <t xml:space="preserve">שדה זה מתאפס בקניה מקבל. תוכלו לאפס במידה ואינכם זקוקים לבדיקה הזו או לשנות לסכום כלשהו הנכון עבורכם
</t>
        </r>
      </text>
    </comment>
    <comment ref="E11" authorId="0" shapeId="0" xr:uid="{0E1A70FB-6688-4299-8813-909561E14D96}">
      <text>
        <r>
          <rPr>
            <b/>
            <sz val="9"/>
            <color indexed="81"/>
            <rFont val="Tahoma"/>
            <family val="2"/>
          </rPr>
          <t>תוכלו להזין סכום אם אתם מבצעים את הבדיקה</t>
        </r>
        <r>
          <rPr>
            <sz val="9"/>
            <color indexed="81"/>
            <rFont val="Tahoma"/>
            <family val="2"/>
          </rPr>
          <t xml:space="preserve">
</t>
        </r>
      </text>
    </comment>
    <comment ref="A12" authorId="0" shapeId="0" xr:uid="{3A0DCDBD-1E1E-4F0C-AB3D-6B653F41FB85}">
      <text>
        <r>
          <rPr>
            <b/>
            <sz val="9"/>
            <color indexed="81"/>
            <rFont val="Tahoma"/>
            <family val="2"/>
          </rPr>
          <t>זהו ממוצע בלבד. הערך שהוזן חושב לפי 2021-2022.  חשוב שתעדכנו אותו. ראו קישור ומידע למטה</t>
        </r>
      </text>
    </comment>
    <comment ref="C12" authorId="0" shapeId="0" xr:uid="{8A819327-E077-4A05-A887-7B351B591454}">
      <text>
        <r>
          <rPr>
            <b/>
            <sz val="9"/>
            <color indexed="81"/>
            <rFont val="Tahoma"/>
            <family val="2"/>
          </rPr>
          <t xml:space="preserve">סכום ממוצע לצורך הערכת עלויות
</t>
        </r>
      </text>
    </comment>
    <comment ref="E12" authorId="0" shapeId="0" xr:uid="{9EBC8099-A2CE-4A47-AA3E-4E056B2F2699}">
      <text>
        <r>
          <rPr>
            <b/>
            <sz val="9"/>
            <color indexed="81"/>
            <rFont val="Tahoma"/>
            <family val="2"/>
          </rPr>
          <t xml:space="preserve">מומלץ תמיד לשריין סכום להוצאות בלתי צפויות. </t>
        </r>
        <r>
          <rPr>
            <sz val="9"/>
            <color indexed="81"/>
            <rFont val="Tahoma"/>
            <family val="2"/>
          </rPr>
          <t xml:space="preserve">
</t>
        </r>
      </text>
    </comment>
    <comment ref="A13" authorId="0" shapeId="0" xr:uid="{A05FDD1A-F4E1-4786-850E-F6A9CDF9AA35}">
      <text>
        <r>
          <rPr>
            <b/>
            <sz val="9"/>
            <color indexed="81"/>
            <rFont val="Tahoma"/>
            <family val="2"/>
          </rPr>
          <t>כאשר תרשמו את האחוז שכר טרחה שסוכם עם העורך דין שלכם</t>
        </r>
      </text>
    </comment>
    <comment ref="A20" authorId="0" shapeId="0" xr:uid="{8BA11702-93CF-4131-8E0C-37E10A53DB31}">
      <text>
        <r>
          <rPr>
            <b/>
            <sz val="9"/>
            <color indexed="81"/>
            <rFont val="Tahoma"/>
            <family val="2"/>
          </rPr>
          <t>ניתן לבחור כן\לא</t>
        </r>
      </text>
    </comment>
    <comment ref="C20" authorId="0" shapeId="0" xr:uid="{D4BC3260-1572-4890-8C2C-968A0227EF15}">
      <text>
        <r>
          <rPr>
            <b/>
            <sz val="9"/>
            <color indexed="81"/>
            <rFont val="Tahoma"/>
            <family val="2"/>
          </rPr>
          <t>הערך מחושב אוטומטית לפי מחיר הנכס ושכר הטרחה של המתווך</t>
        </r>
      </text>
    </comment>
    <comment ref="E20" authorId="0" shapeId="0" xr:uid="{E07E63DB-641A-4980-B0F8-BC6B17ECFD0D}">
      <text>
        <r>
          <rPr>
            <b/>
            <sz val="9"/>
            <color indexed="81"/>
            <rFont val="Tahoma"/>
            <family val="2"/>
          </rPr>
          <t>ניתן להזין סכום כרצונכם, שימו לב שהסכום יחשוב רק אם תסמנו כן בשורת השיפוץ מימין</t>
        </r>
      </text>
    </comment>
    <comment ref="A21" authorId="0" shapeId="0" xr:uid="{FFBCEF93-2A3B-4A59-B2E6-D9081F3C0577}">
      <text>
        <r>
          <rPr>
            <b/>
            <sz val="9"/>
            <color indexed="81"/>
            <rFont val="Tahoma"/>
            <family val="2"/>
          </rPr>
          <t>כאן מציינים את אחוז שכר הטרחה שסוכם עם מתווך</t>
        </r>
      </text>
    </comment>
    <comment ref="C21" authorId="0" shapeId="0" xr:uid="{0A9DC482-468C-4C4E-AA23-2AD624D54C21}">
      <text>
        <r>
          <rPr>
            <b/>
            <sz val="9"/>
            <color indexed="81"/>
            <rFont val="Tahoma"/>
            <family val="2"/>
          </rPr>
          <t>תוכלו להזין כל סכום עד 20,000 ₪</t>
        </r>
      </text>
    </comment>
    <comment ref="E21" authorId="0" shapeId="0" xr:uid="{2A3510AB-22FE-4F4B-88C9-0316219FEF6D}">
      <text>
        <r>
          <rPr>
            <b/>
            <sz val="9"/>
            <color indexed="81"/>
            <rFont val="Tahoma"/>
            <family val="2"/>
          </rPr>
          <t>ניתן להזין סכום כרצונכם, שימו לב שהסכום יחשוב רק אם תסמנו כן בשורת הריהוט מימין</t>
        </r>
      </text>
    </comment>
    <comment ref="A22" authorId="0" shapeId="0" xr:uid="{3698ED72-A1F4-425B-857C-D4342778F037}">
      <text>
        <r>
          <rPr>
            <b/>
            <sz val="9"/>
            <color indexed="81"/>
            <rFont val="Tahoma"/>
            <family val="2"/>
          </rPr>
          <t>הזינו כן או לא בהתאם לצרך שלכם לקחת בחשבון עלויות שיפוץ</t>
        </r>
      </text>
    </comment>
    <comment ref="C22" authorId="0" shapeId="0" xr:uid="{4393244B-013D-4166-904D-CD9931705DF6}">
      <text>
        <r>
          <rPr>
            <b/>
            <sz val="9"/>
            <color indexed="81"/>
            <rFont val="Tahoma"/>
            <family val="2"/>
          </rPr>
          <t>ניתן להזין סכום עד 50,000 ₪</t>
        </r>
      </text>
    </comment>
    <comment ref="E22" authorId="0" shapeId="0" xr:uid="{D1A68631-C71F-460D-AC79-E50BACAEB984}">
      <text>
        <r>
          <rPr>
            <b/>
            <sz val="9"/>
            <color indexed="81"/>
            <rFont val="Tahoma"/>
          </rPr>
          <t>תוכלו להזין סכום כרצונכם. עלות ממוצעת היא סביב 5000 ₪ להובלה</t>
        </r>
      </text>
    </comment>
    <comment ref="A23" authorId="0" shapeId="0" xr:uid="{18B81A14-695D-466A-8A9F-41528B724B51}">
      <text>
        <r>
          <rPr>
            <b/>
            <sz val="9"/>
            <color indexed="81"/>
            <rFont val="Tahoma"/>
            <family val="2"/>
          </rPr>
          <t>כאן ניתן להזין סכום שתשריינו לשיפוץ הנכס. סכום זה ילקח בחשבון רק אם בחרתם כן, בשורת השיפוץ</t>
        </r>
      </text>
    </comment>
    <comment ref="C23" authorId="0" shapeId="0" xr:uid="{77A14BD6-461B-4E17-8440-C27B6EFFE078}">
      <text>
        <r>
          <rPr>
            <b/>
            <sz val="9"/>
            <color indexed="81"/>
            <rFont val="Tahoma"/>
            <family val="2"/>
          </rPr>
          <t>ניתן לשנות כותרת ולהזין סכום רצוי</t>
        </r>
      </text>
    </comment>
    <comment ref="E23" authorId="0" shapeId="0" xr:uid="{4504AA00-CBF6-421A-A0FE-417510E4AE93}">
      <text>
        <r>
          <rPr>
            <b/>
            <sz val="9"/>
            <color indexed="81"/>
            <rFont val="Tahoma"/>
            <family val="2"/>
          </rPr>
          <t>ניתן לשנות כותרת ולהזין סכום רצוי</t>
        </r>
      </text>
    </comment>
    <comment ref="A24" authorId="0" shapeId="0" xr:uid="{129A3BF4-3D86-45EF-B6CA-83B61BEAEE59}">
      <text>
        <r>
          <rPr>
            <b/>
            <sz val="9"/>
            <color indexed="81"/>
            <rFont val="Tahoma"/>
            <family val="2"/>
          </rPr>
          <t>ניתן להזין כן \ לא</t>
        </r>
      </text>
    </comment>
    <comment ref="C24" authorId="0" shapeId="0" xr:uid="{B50B7E76-9561-4EDD-B3E9-619429DEC5A4}">
      <text>
        <r>
          <rPr>
            <b/>
            <sz val="9"/>
            <color indexed="81"/>
            <rFont val="Tahoma"/>
          </rPr>
          <t>ניתן לשנות כותרת ולהזין סכום רצוי</t>
        </r>
      </text>
    </comment>
    <comment ref="E24" authorId="0" shapeId="0" xr:uid="{CDB5983A-491A-482F-9963-6A34CCF88AD3}">
      <text>
        <r>
          <rPr>
            <b/>
            <sz val="9"/>
            <color indexed="81"/>
            <rFont val="Tahoma"/>
          </rPr>
          <t>ניתן לשנות כותרת ולהזין סכום רצוי</t>
        </r>
      </text>
    </comment>
    <comment ref="A25" authorId="0" shapeId="0" xr:uid="{BFA24634-CD22-4371-982D-17CD4EF97D0D}">
      <text>
        <r>
          <rPr>
            <b/>
            <sz val="9"/>
            <color indexed="81"/>
            <rFont val="Tahoma"/>
            <family val="2"/>
          </rPr>
          <t>הזינו סכום אותו תשריינו לריהוט הנכס. סכום זה ילקח בחשבון רק אם סימנתם כן בשורת הריהוט</t>
        </r>
      </text>
    </comment>
  </commentList>
</comments>
</file>

<file path=xl/sharedStrings.xml><?xml version="1.0" encoding="utf-8"?>
<sst xmlns="http://schemas.openxmlformats.org/spreadsheetml/2006/main" count="67" uniqueCount="54">
  <si>
    <t>שונות</t>
  </si>
  <si>
    <t>בעלי מקצוע</t>
  </si>
  <si>
    <t>שיפוץ</t>
  </si>
  <si>
    <t xml:space="preserve">ריהוט </t>
  </si>
  <si>
    <t>הובלה</t>
  </si>
  <si>
    <t>בלת"מ</t>
  </si>
  <si>
    <t>בדק בית</t>
  </si>
  <si>
    <t>שמאות מוקדמת</t>
  </si>
  <si>
    <t>יפוי כח נוטריוני</t>
  </si>
  <si>
    <t xml:space="preserve">עורך דין קבלן </t>
  </si>
  <si>
    <t>כן</t>
  </si>
  <si>
    <t>לא</t>
  </si>
  <si>
    <t>סה"כ הוצאות נוספות</t>
  </si>
  <si>
    <t>סה"כ הוצאות ישירות</t>
  </si>
  <si>
    <t>סיכום עלויות</t>
  </si>
  <si>
    <t>מחיר הנכס</t>
  </si>
  <si>
    <t>סה"כ עלויות ישירות</t>
  </si>
  <si>
    <t xml:space="preserve">סה"כ </t>
  </si>
  <si>
    <t>הוצאות ישירות</t>
  </si>
  <si>
    <t>לתשובת ליבכם</t>
  </si>
  <si>
    <t>הסכומים המצויינות הם ברובם קירובים ותוכלו להתאים אותם לעסקה שלכם</t>
  </si>
  <si>
    <t>נכס מקבלן ?</t>
  </si>
  <si>
    <t>מס' חודשים לקבלת מפתח</t>
  </si>
  <si>
    <t>אחוז מדד תשומות בניה</t>
  </si>
  <si>
    <t>עורך דין שלכם</t>
  </si>
  <si>
    <t xml:space="preserve">שיפוץ ? </t>
  </si>
  <si>
    <t xml:space="preserve">סכום לשיפוץ ? </t>
  </si>
  <si>
    <t>ריהוט ?</t>
  </si>
  <si>
    <t>סכום לריהוט</t>
  </si>
  <si>
    <t xml:space="preserve">הוצאות נוספות </t>
  </si>
  <si>
    <t>אתר נוח לבדיקת מדד תשומות בניה - כאן</t>
  </si>
  <si>
    <t xml:space="preserve">מדד תשומות הבנייה הוא נתון משתנה שחשוב לכם לעקוב אחריו, החישוב בוצע לפי ממוצע של 2021-2022 . </t>
  </si>
  <si>
    <t>אתר מחשבון למדדי בנייה - כאן</t>
  </si>
  <si>
    <t>מדד תשומות בניה</t>
  </si>
  <si>
    <t>מס רכישה</t>
  </si>
  <si>
    <t xml:space="preserve">דירה יחידה ? </t>
  </si>
  <si>
    <t>דירה יחידה</t>
  </si>
  <si>
    <t>הפרש בין מחיר הדירה למדרגה</t>
  </si>
  <si>
    <t>חישוב מס</t>
  </si>
  <si>
    <t>דירה שניה</t>
  </si>
  <si>
    <t>הוצאות נוספות 1</t>
  </si>
  <si>
    <t>הוצאות נוספות 2</t>
  </si>
  <si>
    <t>הוצאות נוספות 3</t>
  </si>
  <si>
    <t>הוצאות נוספות 4</t>
  </si>
  <si>
    <t>נעזרים במתווכ.ת ?</t>
  </si>
  <si>
    <t>שכר טרחה מתווכ.ת</t>
  </si>
  <si>
    <t>שמאות למשכנתא</t>
  </si>
  <si>
    <t>תיווך</t>
  </si>
  <si>
    <t>יעוץ משכנתא</t>
  </si>
  <si>
    <t>עיצוב</t>
  </si>
  <si>
    <t xml:space="preserve">האמור בקובץ זה אינו יעוץ משפטי. הקובץ מיועד לשימוש פרטי וככלי עבודה ועזר למשפחות ויחידים שעומדים לפני עסקת נדל"ן. </t>
  </si>
  <si>
    <t>אני ממליץ לכל אדם העומד בפני עסקת נדל"ן לקבל ליווי משפטי צמוד מעו"ד מומחה נדל"ן</t>
  </si>
  <si>
    <t xml:space="preserve">אחוז שכר טרחה של העו"ד </t>
  </si>
  <si>
    <t>דמי פתיחת תיק משכנתא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</si>
</sst>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D]\ #,##0"/>
    <numFmt numFmtId="165" formatCode="0.0%"/>
  </numFmts>
  <fonts count="15" x14ac:knownFonts="1">
    <font>
      <sz val="11"/>
      <color theme="1"/>
      <name val="Arial"/>
      <family val="2"/>
      <scheme val="minor"/>
    </font>
    <font>
      <b/>
      <sz val="11"/>
      <color theme="0"/>
      <name val="Arial"/>
      <family val="2"/>
      <scheme val="minor"/>
    </font>
    <font>
      <b/>
      <sz val="18"/>
      <color theme="0"/>
      <name val="Arial"/>
      <family val="2"/>
      <scheme val="minor"/>
    </font>
    <font>
      <sz val="16"/>
      <color theme="1"/>
      <name val="Arial"/>
      <family val="2"/>
      <scheme val="minor"/>
    </font>
    <font>
      <sz val="16"/>
      <color theme="0"/>
      <name val="Arial"/>
      <family val="2"/>
      <scheme val="minor"/>
    </font>
    <font>
      <b/>
      <sz val="16"/>
      <color theme="0"/>
      <name val="Arial"/>
      <family val="2"/>
      <scheme val="minor"/>
    </font>
    <font>
      <sz val="16"/>
      <name val="Arial"/>
      <family val="2"/>
      <scheme val="minor"/>
    </font>
    <font>
      <b/>
      <sz val="18"/>
      <name val="Arial"/>
      <family val="2"/>
      <scheme val="minor"/>
    </font>
    <font>
      <sz val="9"/>
      <color indexed="81"/>
      <name val="Tahoma"/>
      <family val="2"/>
    </font>
    <font>
      <b/>
      <sz val="9"/>
      <color indexed="81"/>
      <name val="Tahoma"/>
      <family val="2"/>
    </font>
    <font>
      <u/>
      <sz val="11"/>
      <color theme="10"/>
      <name val="Arial"/>
      <family val="2"/>
      <scheme val="minor"/>
    </font>
    <font>
      <u/>
      <sz val="16"/>
      <color theme="0"/>
      <name val="Arial"/>
      <family val="2"/>
      <scheme val="minor"/>
    </font>
    <font>
      <sz val="14"/>
      <color theme="1"/>
      <name val="Arial"/>
      <family val="2"/>
      <scheme val="minor"/>
    </font>
    <font>
      <b/>
      <sz val="9"/>
      <color indexed="81"/>
      <name val="Tahoma"/>
    </font>
    <font>
      <sz val="16"/>
      <color rgb="FFFFFF00"/>
      <name val="Arial"/>
      <family val="2"/>
      <scheme val="minor"/>
    </font>
  </fonts>
  <fills count="8">
    <fill>
      <patternFill patternType="none"/>
    </fill>
    <fill>
      <patternFill patternType="gray125"/>
    </fill>
    <fill>
      <patternFill patternType="solid">
        <fgColor rgb="FFA5A5A5"/>
      </patternFill>
    </fill>
    <fill>
      <patternFill patternType="solid">
        <fgColor theme="1"/>
        <bgColor indexed="64"/>
      </patternFill>
    </fill>
    <fill>
      <patternFill patternType="solid">
        <fgColor theme="1" tint="0.249977111117893"/>
        <bgColor indexed="64"/>
      </patternFill>
    </fill>
    <fill>
      <patternFill patternType="solid">
        <fgColor rgb="FFD2AA00"/>
        <bgColor indexed="64"/>
      </patternFill>
    </fill>
    <fill>
      <patternFill patternType="solid">
        <fgColor theme="3" tint="0.79998168889431442"/>
        <bgColor indexed="64"/>
      </patternFill>
    </fill>
    <fill>
      <patternFill patternType="solid">
        <fgColor rgb="FFC00000"/>
        <bgColor indexed="64"/>
      </patternFill>
    </fill>
  </fills>
  <borders count="39">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rgb="FF3F3F3F"/>
      </right>
      <top style="medium">
        <color indexed="64"/>
      </top>
      <bottom style="double">
        <color rgb="FF3F3F3F"/>
      </bottom>
      <diagonal/>
    </border>
    <border>
      <left style="double">
        <color rgb="FF3F3F3F"/>
      </left>
      <right style="double">
        <color rgb="FF3F3F3F"/>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medium">
        <color indexed="64"/>
      </left>
      <right style="double">
        <color rgb="FF3F3F3F"/>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rgb="FF3F3F3F"/>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theme="0"/>
      </bottom>
      <diagonal/>
    </border>
    <border>
      <left/>
      <right style="thin">
        <color theme="0"/>
      </right>
      <top/>
      <bottom/>
      <diagonal/>
    </border>
    <border>
      <left/>
      <right style="thin">
        <color theme="0"/>
      </right>
      <top style="thin">
        <color theme="0"/>
      </top>
      <bottom/>
      <diagonal/>
    </border>
    <border>
      <left style="thin">
        <color theme="0"/>
      </left>
      <right/>
      <top/>
      <bottom/>
      <diagonal/>
    </border>
    <border>
      <left style="medium">
        <color indexed="64"/>
      </left>
      <right/>
      <top/>
      <bottom style="thin">
        <color theme="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10" fillId="0" borderId="0" applyNumberFormat="0" applyFill="0" applyBorder="0" applyAlignment="0" applyProtection="0"/>
  </cellStyleXfs>
  <cellXfs count="90">
    <xf numFmtId="0" fontId="0" fillId="0" borderId="0" xfId="0"/>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7" xfId="0" applyBorder="1"/>
    <xf numFmtId="0" fontId="0" fillId="0" borderId="12" xfId="0" applyBorder="1"/>
    <xf numFmtId="0" fontId="0" fillId="0" borderId="13" xfId="0" applyBorder="1"/>
    <xf numFmtId="0" fontId="0" fillId="0" borderId="14" xfId="0" applyBorder="1"/>
    <xf numFmtId="3" fontId="6" fillId="5" borderId="16" xfId="0" applyNumberFormat="1" applyFont="1" applyFill="1" applyBorder="1" applyAlignment="1">
      <alignment horizontal="right" indent="1"/>
    </xf>
    <xf numFmtId="3" fontId="6" fillId="5" borderId="17" xfId="0" applyNumberFormat="1" applyFont="1" applyFill="1" applyBorder="1" applyAlignment="1">
      <alignment horizontal="right" indent="1"/>
    </xf>
    <xf numFmtId="0" fontId="7" fillId="6" borderId="19" xfId="1" applyFont="1" applyFill="1" applyBorder="1"/>
    <xf numFmtId="0" fontId="4" fillId="4" borderId="21" xfId="0" applyFont="1" applyFill="1" applyBorder="1"/>
    <xf numFmtId="0" fontId="0" fillId="0" borderId="20" xfId="0" applyBorder="1"/>
    <xf numFmtId="3" fontId="3" fillId="0" borderId="20" xfId="0" applyNumberFormat="1" applyFont="1" applyBorder="1"/>
    <xf numFmtId="3" fontId="3" fillId="0" borderId="21" xfId="0" applyNumberFormat="1" applyFont="1" applyBorder="1"/>
    <xf numFmtId="0" fontId="4" fillId="4" borderId="22" xfId="0" applyFont="1" applyFill="1" applyBorder="1"/>
    <xf numFmtId="0" fontId="0" fillId="0" borderId="23" xfId="0" applyBorder="1" applyAlignment="1">
      <alignment horizontal="right" vertical="center" indent="2"/>
    </xf>
    <xf numFmtId="0" fontId="0" fillId="0" borderId="24" xfId="0" applyBorder="1"/>
    <xf numFmtId="0" fontId="2" fillId="3" borderId="18" xfId="1" applyFont="1" applyFill="1" applyBorder="1" applyAlignment="1">
      <alignment horizontal="right" vertical="center" wrapText="1"/>
    </xf>
    <xf numFmtId="0" fontId="2" fillId="3" borderId="19" xfId="1" applyFont="1" applyFill="1" applyBorder="1"/>
    <xf numFmtId="0" fontId="2" fillId="3" borderId="25" xfId="1" applyFont="1" applyFill="1" applyBorder="1" applyAlignment="1">
      <alignment horizontal="right" vertical="center" wrapText="1"/>
    </xf>
    <xf numFmtId="3" fontId="5" fillId="3" borderId="22" xfId="0" applyNumberFormat="1" applyFont="1" applyFill="1" applyBorder="1"/>
    <xf numFmtId="164" fontId="3" fillId="0" borderId="20" xfId="0" applyNumberFormat="1" applyFont="1" applyBorder="1" applyProtection="1">
      <protection locked="0"/>
    </xf>
    <xf numFmtId="10" fontId="0" fillId="0" borderId="0" xfId="0" applyNumberFormat="1"/>
    <xf numFmtId="3" fontId="3" fillId="0" borderId="0" xfId="0" applyNumberFormat="1" applyFont="1" applyAlignment="1">
      <alignment horizontal="right" vertical="center" indent="2"/>
    </xf>
    <xf numFmtId="3" fontId="3" fillId="0" borderId="0" xfId="0" applyNumberFormat="1" applyFont="1"/>
    <xf numFmtId="164" fontId="3" fillId="0" borderId="0" xfId="0" applyNumberFormat="1" applyFont="1" applyProtection="1">
      <protection locked="0"/>
    </xf>
    <xf numFmtId="0" fontId="7" fillId="6" borderId="25" xfId="1" applyFont="1" applyFill="1" applyBorder="1" applyAlignment="1">
      <alignment horizontal="right" vertical="center" wrapText="1"/>
    </xf>
    <xf numFmtId="3" fontId="6" fillId="5" borderId="0" xfId="0" applyNumberFormat="1" applyFont="1" applyFill="1" applyAlignment="1" applyProtection="1">
      <alignment horizontal="right" indent="1"/>
      <protection locked="0"/>
    </xf>
    <xf numFmtId="3" fontId="6" fillId="5" borderId="27" xfId="0" applyNumberFormat="1" applyFont="1" applyFill="1" applyBorder="1" applyAlignment="1" applyProtection="1">
      <alignment horizontal="right" indent="1"/>
      <protection locked="0"/>
    </xf>
    <xf numFmtId="0" fontId="6" fillId="5" borderId="27" xfId="0" applyFont="1" applyFill="1" applyBorder="1" applyAlignment="1" applyProtection="1">
      <alignment horizontal="right" indent="1"/>
      <protection locked="0"/>
    </xf>
    <xf numFmtId="165" fontId="6" fillId="5" borderId="27" xfId="0" applyNumberFormat="1" applyFont="1" applyFill="1" applyBorder="1" applyAlignment="1" applyProtection="1">
      <alignment horizontal="right" indent="1"/>
      <protection locked="0"/>
    </xf>
    <xf numFmtId="0" fontId="2" fillId="3" borderId="19" xfId="1" applyFont="1" applyFill="1" applyBorder="1" applyAlignment="1">
      <alignment horizontal="right" indent="2"/>
    </xf>
    <xf numFmtId="0" fontId="2" fillId="3" borderId="28" xfId="1" applyFont="1" applyFill="1" applyBorder="1"/>
    <xf numFmtId="3" fontId="3" fillId="0" borderId="27" xfId="0" applyNumberFormat="1" applyFont="1" applyBorder="1" applyAlignment="1">
      <alignment horizontal="right" vertical="center" indent="2"/>
    </xf>
    <xf numFmtId="3" fontId="3" fillId="0" borderId="27" xfId="0" applyNumberFormat="1" applyFont="1" applyBorder="1"/>
    <xf numFmtId="164" fontId="3" fillId="0" borderId="27" xfId="0" applyNumberFormat="1" applyFont="1" applyBorder="1" applyProtection="1">
      <protection hidden="1"/>
    </xf>
    <xf numFmtId="164" fontId="3" fillId="0" borderId="27" xfId="0" applyNumberFormat="1" applyFont="1" applyBorder="1" applyProtection="1">
      <protection locked="0"/>
    </xf>
    <xf numFmtId="0" fontId="7" fillId="6" borderId="19" xfId="1" applyFont="1" applyFill="1" applyBorder="1" applyAlignment="1">
      <alignment horizontal="right" indent="2"/>
    </xf>
    <xf numFmtId="0" fontId="7" fillId="6" borderId="28" xfId="1" applyFont="1" applyFill="1" applyBorder="1"/>
    <xf numFmtId="3" fontId="3" fillId="0" borderId="27" xfId="0" applyNumberFormat="1" applyFont="1" applyBorder="1" applyAlignment="1" applyProtection="1">
      <alignment horizontal="right" vertical="center" indent="2"/>
      <protection locked="0"/>
    </xf>
    <xf numFmtId="3" fontId="3" fillId="0" borderId="27" xfId="0" applyNumberFormat="1" applyFont="1" applyBorder="1" applyProtection="1">
      <protection locked="0"/>
    </xf>
    <xf numFmtId="164" fontId="3" fillId="0" borderId="29" xfId="0" applyNumberFormat="1" applyFont="1" applyBorder="1" applyProtection="1">
      <protection hidden="1"/>
    </xf>
    <xf numFmtId="0" fontId="4" fillId="4" borderId="30" xfId="0" applyFont="1" applyFill="1" applyBorder="1"/>
    <xf numFmtId="164" fontId="3" fillId="0" borderId="29" xfId="0" applyNumberFormat="1" applyFont="1" applyBorder="1"/>
    <xf numFmtId="164" fontId="3" fillId="0" borderId="29" xfId="0" applyNumberFormat="1" applyFont="1" applyBorder="1" applyProtection="1">
      <protection locked="0"/>
    </xf>
    <xf numFmtId="3" fontId="6" fillId="5" borderId="23" xfId="0" applyNumberFormat="1" applyFont="1" applyFill="1" applyBorder="1" applyAlignment="1" applyProtection="1">
      <alignment horizontal="right" indent="1"/>
      <protection locked="0"/>
    </xf>
    <xf numFmtId="0" fontId="4" fillId="4" borderId="31" xfId="0" applyFont="1" applyFill="1" applyBorder="1"/>
    <xf numFmtId="0" fontId="2" fillId="3" borderId="15" xfId="1" applyFont="1" applyFill="1" applyBorder="1" applyAlignment="1">
      <alignment horizontal="right" vertical="center" wrapText="1"/>
    </xf>
    <xf numFmtId="3" fontId="3" fillId="0" borderId="31" xfId="0" applyNumberFormat="1" applyFont="1" applyBorder="1"/>
    <xf numFmtId="3" fontId="3" fillId="0" borderId="0" xfId="0" applyNumberFormat="1" applyFont="1" applyAlignment="1" applyProtection="1">
      <alignment horizontal="right" vertical="center" indent="2"/>
      <protection locked="0"/>
    </xf>
    <xf numFmtId="0" fontId="0" fillId="0" borderId="0" xfId="0" applyProtection="1">
      <protection locked="0"/>
    </xf>
    <xf numFmtId="0" fontId="4" fillId="7" borderId="21" xfId="0" applyFont="1" applyFill="1" applyBorder="1"/>
    <xf numFmtId="0" fontId="4" fillId="7" borderId="0" xfId="0" applyFont="1" applyFill="1"/>
    <xf numFmtId="0" fontId="0" fillId="7" borderId="0" xfId="0" applyFill="1"/>
    <xf numFmtId="0" fontId="11" fillId="7" borderId="21" xfId="2" applyFont="1" applyFill="1" applyBorder="1"/>
    <xf numFmtId="0" fontId="11" fillId="7" borderId="0" xfId="2" applyFont="1" applyFill="1" applyBorder="1"/>
    <xf numFmtId="0" fontId="12" fillId="0" borderId="21" xfId="0" applyFont="1" applyBorder="1"/>
    <xf numFmtId="0" fontId="12" fillId="0" borderId="0" xfId="0" applyFont="1"/>
    <xf numFmtId="3" fontId="12" fillId="0" borderId="0" xfId="0" applyNumberFormat="1" applyFont="1"/>
    <xf numFmtId="9" fontId="12" fillId="0" borderId="21" xfId="0" applyNumberFormat="1" applyFont="1" applyBorder="1"/>
    <xf numFmtId="10" fontId="12" fillId="0" borderId="21" xfId="0" applyNumberFormat="1" applyFont="1" applyBorder="1"/>
    <xf numFmtId="0" fontId="0" fillId="0" borderId="21" xfId="0" applyBorder="1"/>
    <xf numFmtId="0" fontId="5" fillId="7" borderId="21" xfId="0" applyFont="1" applyFill="1" applyBorder="1"/>
    <xf numFmtId="0" fontId="0" fillId="0" borderId="32" xfId="0" applyBorder="1"/>
    <xf numFmtId="0" fontId="0" fillId="0" borderId="33" xfId="0" applyBorder="1"/>
    <xf numFmtId="0" fontId="0" fillId="7" borderId="34" xfId="0" applyFill="1" applyBorder="1"/>
    <xf numFmtId="0" fontId="0" fillId="7" borderId="33" xfId="0" applyFill="1" applyBorder="1"/>
    <xf numFmtId="0" fontId="0" fillId="0" borderId="35" xfId="0" applyBorder="1"/>
    <xf numFmtId="3" fontId="3" fillId="0" borderId="29" xfId="0" applyNumberFormat="1" applyFont="1" applyBorder="1" applyAlignment="1" applyProtection="1">
      <alignment horizontal="right" indent="1"/>
      <protection hidden="1"/>
    </xf>
    <xf numFmtId="3" fontId="5" fillId="3" borderId="26" xfId="0" applyNumberFormat="1" applyFont="1" applyFill="1" applyBorder="1" applyAlignment="1" applyProtection="1">
      <alignment horizontal="right" indent="1"/>
      <protection hidden="1"/>
    </xf>
    <xf numFmtId="165" fontId="6" fillId="5" borderId="37" xfId="0" applyNumberFormat="1" applyFont="1" applyFill="1" applyBorder="1" applyAlignment="1" applyProtection="1">
      <alignment horizontal="right" indent="1"/>
      <protection locked="0"/>
    </xf>
    <xf numFmtId="3" fontId="3" fillId="0" borderId="37" xfId="0" applyNumberFormat="1" applyFont="1" applyBorder="1" applyAlignment="1">
      <alignment horizontal="right" vertical="center" indent="2"/>
    </xf>
    <xf numFmtId="164" fontId="3" fillId="0" borderId="37" xfId="0" applyNumberFormat="1" applyFont="1" applyBorder="1" applyProtection="1">
      <protection locked="0"/>
    </xf>
    <xf numFmtId="3" fontId="3" fillId="0" borderId="37" xfId="0" applyNumberFormat="1" applyFont="1" applyBorder="1"/>
    <xf numFmtId="164" fontId="3" fillId="0" borderId="38" xfId="0" applyNumberFormat="1" applyFont="1" applyBorder="1"/>
    <xf numFmtId="164" fontId="5" fillId="3" borderId="4" xfId="0" applyNumberFormat="1" applyFont="1" applyFill="1" applyBorder="1" applyAlignment="1" applyProtection="1">
      <alignment horizontal="center"/>
      <protection hidden="1"/>
    </xf>
    <xf numFmtId="0" fontId="4" fillId="3" borderId="2" xfId="0" applyFont="1" applyFill="1" applyBorder="1"/>
    <xf numFmtId="0" fontId="4" fillId="3" borderId="3" xfId="0" applyFont="1" applyFill="1" applyBorder="1"/>
    <xf numFmtId="0" fontId="14" fillId="7" borderId="21" xfId="0" applyFont="1" applyFill="1" applyBorder="1" applyAlignment="1">
      <alignment wrapText="1"/>
    </xf>
    <xf numFmtId="0" fontId="14" fillId="7" borderId="0" xfId="0" applyFont="1" applyFill="1" applyAlignment="1">
      <alignment wrapText="1"/>
    </xf>
    <xf numFmtId="0" fontId="14" fillId="7" borderId="33" xfId="0" applyFont="1" applyFill="1" applyBorder="1" applyAlignment="1">
      <alignment wrapText="1"/>
    </xf>
    <xf numFmtId="0" fontId="0" fillId="0" borderId="21" xfId="0" applyBorder="1" applyAlignment="1">
      <alignment wrapText="1"/>
    </xf>
    <xf numFmtId="0" fontId="0" fillId="0" borderId="0" xfId="0" applyAlignment="1">
      <alignment wrapText="1"/>
    </xf>
    <xf numFmtId="0" fontId="0" fillId="0" borderId="33" xfId="0" applyBorder="1" applyAlignment="1">
      <alignment wrapText="1"/>
    </xf>
    <xf numFmtId="0" fontId="0" fillId="0" borderId="36" xfId="0" applyBorder="1" applyAlignment="1">
      <alignment wrapText="1"/>
    </xf>
    <xf numFmtId="0" fontId="0" fillId="0" borderId="9" xfId="0" applyBorder="1" applyAlignment="1">
      <alignment wrapText="1"/>
    </xf>
  </cellXfs>
  <cellStyles count="3">
    <cellStyle name="Check Cell" xfId="1" builtinId="23"/>
    <cellStyle name="Hyperlink" xfId="2" builtinId="8"/>
    <cellStyle name="Normal" xfId="0" builtinId="0"/>
  </cellStyles>
  <dxfs count="2">
    <dxf>
      <font>
        <color rgb="FFD2AA00"/>
      </font>
    </dxf>
    <dxf>
      <font>
        <color rgb="FFD2AA00"/>
      </font>
    </dxf>
  </dxfs>
  <tableStyles count="0" defaultTableStyle="TableStyleMedium2" defaultPivotStyle="PivotStyleLight16"/>
  <colors>
    <mruColors>
      <color rgb="FFD2AA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0</xdr:col>
      <xdr:colOff>2523809</xdr:colOff>
      <xdr:row>5</xdr:row>
      <xdr:rowOff>133252</xdr:rowOff>
    </xdr:to>
    <xdr:pic>
      <xdr:nvPicPr>
        <xdr:cNvPr id="2" name="Picture 1">
          <a:extLst>
            <a:ext uri="{FF2B5EF4-FFF2-40B4-BE49-F238E27FC236}">
              <a16:creationId xmlns:a16="http://schemas.microsoft.com/office/drawing/2014/main" id="{5567536E-12A0-9DE0-18D6-05E24F5EFC27}"/>
            </a:ext>
          </a:extLst>
        </xdr:cNvPr>
        <xdr:cNvPicPr>
          <a:picLocks noChangeAspect="1"/>
        </xdr:cNvPicPr>
      </xdr:nvPicPr>
      <xdr:blipFill>
        <a:blip xmlns:r="http://schemas.openxmlformats.org/officeDocument/2006/relationships" r:embed="rId1"/>
        <a:stretch>
          <a:fillRect/>
        </a:stretch>
      </xdr:blipFill>
      <xdr:spPr>
        <a:xfrm>
          <a:off x="11241119566" y="3028950"/>
          <a:ext cx="2523809" cy="780952"/>
        </a:xfrm>
        <a:prstGeom prst="rect">
          <a:avLst/>
        </a:prstGeom>
      </xdr:spPr>
    </xdr:pic>
    <xdr:clientData/>
  </xdr:twoCellAnchor>
  <xdr:twoCellAnchor editAs="oneCell">
    <xdr:from>
      <xdr:col>4</xdr:col>
      <xdr:colOff>981075</xdr:colOff>
      <xdr:row>1</xdr:row>
      <xdr:rowOff>161925</xdr:rowOff>
    </xdr:from>
    <xdr:to>
      <xdr:col>5</xdr:col>
      <xdr:colOff>1380858</xdr:colOff>
      <xdr:row>5</xdr:row>
      <xdr:rowOff>95168</xdr:rowOff>
    </xdr:to>
    <xdr:pic>
      <xdr:nvPicPr>
        <xdr:cNvPr id="3" name="Picture 2">
          <a:extLst>
            <a:ext uri="{FF2B5EF4-FFF2-40B4-BE49-F238E27FC236}">
              <a16:creationId xmlns:a16="http://schemas.microsoft.com/office/drawing/2014/main" id="{6E708F3F-7B3D-2D31-960C-5404C24360C7}"/>
            </a:ext>
          </a:extLst>
        </xdr:cNvPr>
        <xdr:cNvPicPr>
          <a:picLocks noChangeAspect="1"/>
        </xdr:cNvPicPr>
      </xdr:nvPicPr>
      <xdr:blipFill>
        <a:blip xmlns:r="http://schemas.openxmlformats.org/officeDocument/2006/relationships" r:embed="rId2"/>
        <a:stretch>
          <a:fillRect/>
        </a:stretch>
      </xdr:blipFill>
      <xdr:spPr>
        <a:xfrm>
          <a:off x="11234290092" y="342900"/>
          <a:ext cx="2133333" cy="657143"/>
        </a:xfrm>
        <a:prstGeom prst="rect">
          <a:avLst/>
        </a:prstGeom>
      </xdr:spPr>
    </xdr:pic>
    <xdr:clientData/>
  </xdr:twoCellAnchor>
  <xdr:twoCellAnchor>
    <xdr:from>
      <xdr:col>1</xdr:col>
      <xdr:colOff>1400172</xdr:colOff>
      <xdr:row>2</xdr:row>
      <xdr:rowOff>147637</xdr:rowOff>
    </xdr:from>
    <xdr:to>
      <xdr:col>2</xdr:col>
      <xdr:colOff>190501</xdr:colOff>
      <xdr:row>7</xdr:row>
      <xdr:rowOff>66651</xdr:rowOff>
    </xdr:to>
    <xdr:cxnSp macro="">
      <xdr:nvCxnSpPr>
        <xdr:cNvPr id="7" name="Connector: Curved 6">
          <a:extLst>
            <a:ext uri="{FF2B5EF4-FFF2-40B4-BE49-F238E27FC236}">
              <a16:creationId xmlns:a16="http://schemas.microsoft.com/office/drawing/2014/main" id="{D34D771D-A8DF-3972-F85A-2BD6F381CE78}"/>
            </a:ext>
          </a:extLst>
        </xdr:cNvPr>
        <xdr:cNvCxnSpPr>
          <a:stCxn id="5" idx="1"/>
        </xdr:cNvCxnSpPr>
      </xdr:nvCxnSpPr>
      <xdr:spPr>
        <a:xfrm rot="10800000" flipH="1" flipV="1">
          <a:off x="11240681099" y="509587"/>
          <a:ext cx="390529" cy="957239"/>
        </a:xfrm>
        <a:prstGeom prst="curvedConnector4">
          <a:avLst>
            <a:gd name="adj1" fmla="val -58536"/>
            <a:gd name="adj2" fmla="val 66667"/>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514337</xdr:colOff>
      <xdr:row>1</xdr:row>
      <xdr:rowOff>161925</xdr:rowOff>
    </xdr:from>
    <xdr:to>
      <xdr:col>5</xdr:col>
      <xdr:colOff>314190</xdr:colOff>
      <xdr:row>3</xdr:row>
      <xdr:rowOff>52387</xdr:rowOff>
    </xdr:to>
    <xdr:cxnSp macro="">
      <xdr:nvCxnSpPr>
        <xdr:cNvPr id="8" name="Connector: Curved 7">
          <a:extLst>
            <a:ext uri="{FF2B5EF4-FFF2-40B4-BE49-F238E27FC236}">
              <a16:creationId xmlns:a16="http://schemas.microsoft.com/office/drawing/2014/main" id="{6914F72D-E893-43FE-B5CF-F39E2D5FF470}"/>
            </a:ext>
          </a:extLst>
        </xdr:cNvPr>
        <xdr:cNvCxnSpPr>
          <a:endCxn id="3" idx="0"/>
        </xdr:cNvCxnSpPr>
      </xdr:nvCxnSpPr>
      <xdr:spPr>
        <a:xfrm rot="10800000">
          <a:off x="11235356760" y="342900"/>
          <a:ext cx="1533403" cy="252412"/>
        </a:xfrm>
        <a:prstGeom prst="curvedConnector4">
          <a:avLst>
            <a:gd name="adj1" fmla="val -310"/>
            <a:gd name="adj2" fmla="val 190566"/>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2743200</xdr:colOff>
      <xdr:row>1</xdr:row>
      <xdr:rowOff>9525</xdr:rowOff>
    </xdr:from>
    <xdr:to>
      <xdr:col>2</xdr:col>
      <xdr:colOff>190500</xdr:colOff>
      <xdr:row>4</xdr:row>
      <xdr:rowOff>104775</xdr:rowOff>
    </xdr:to>
    <xdr:sp macro="" textlink="">
      <xdr:nvSpPr>
        <xdr:cNvPr id="5" name="Rectangle: Rounded Corners 4">
          <a:extLst>
            <a:ext uri="{FF2B5EF4-FFF2-40B4-BE49-F238E27FC236}">
              <a16:creationId xmlns:a16="http://schemas.microsoft.com/office/drawing/2014/main" id="{5BBF1B75-F9BF-B51F-77FA-73F15BA48F15}"/>
            </a:ext>
          </a:extLst>
        </xdr:cNvPr>
        <xdr:cNvSpPr/>
      </xdr:nvSpPr>
      <xdr:spPr>
        <a:xfrm>
          <a:off x="11240681100" y="190500"/>
          <a:ext cx="2419350" cy="638175"/>
        </a:xfrm>
        <a:prstGeom prst="roundRect">
          <a:avLst/>
        </a:prstGeom>
        <a:solidFill>
          <a:sysClr val="window" lastClr="FFFFFF"/>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600">
              <a:solidFill>
                <a:srgbClr val="C00000"/>
              </a:solidFill>
            </a:rPr>
            <a:t>בעמודה</a:t>
          </a:r>
          <a:r>
            <a:rPr lang="he-IL" sz="1600" baseline="0">
              <a:solidFill>
                <a:srgbClr val="C00000"/>
              </a:solidFill>
            </a:rPr>
            <a:t> הזו </a:t>
          </a:r>
          <a:r>
            <a:rPr lang="he-IL" sz="1600">
              <a:solidFill>
                <a:srgbClr val="C00000"/>
              </a:solidFill>
            </a:rPr>
            <a:t>משנים  ובוחרים לפי</a:t>
          </a:r>
          <a:r>
            <a:rPr lang="he-IL" sz="1600" baseline="0">
              <a:solidFill>
                <a:srgbClr val="C00000"/>
              </a:solidFill>
            </a:rPr>
            <a:t> העסקה שלכם</a:t>
          </a:r>
        </a:p>
      </xdr:txBody>
    </xdr:sp>
    <xdr:clientData/>
  </xdr:twoCellAnchor>
  <xdr:twoCellAnchor>
    <xdr:from>
      <xdr:col>3</xdr:col>
      <xdr:colOff>1</xdr:colOff>
      <xdr:row>1</xdr:row>
      <xdr:rowOff>95250</xdr:rowOff>
    </xdr:from>
    <xdr:to>
      <xdr:col>4</xdr:col>
      <xdr:colOff>514351</xdr:colOff>
      <xdr:row>5</xdr:row>
      <xdr:rowOff>9525</xdr:rowOff>
    </xdr:to>
    <xdr:sp macro="" textlink="">
      <xdr:nvSpPr>
        <xdr:cNvPr id="6" name="Rectangle: Rounded Corners 5">
          <a:extLst>
            <a:ext uri="{FF2B5EF4-FFF2-40B4-BE49-F238E27FC236}">
              <a16:creationId xmlns:a16="http://schemas.microsoft.com/office/drawing/2014/main" id="{37D92AA4-A6CF-4A09-93BD-1022DCD06A10}"/>
            </a:ext>
          </a:extLst>
        </xdr:cNvPr>
        <xdr:cNvSpPr/>
      </xdr:nvSpPr>
      <xdr:spPr>
        <a:xfrm>
          <a:off x="11236890149" y="276225"/>
          <a:ext cx="1790700" cy="638175"/>
        </a:xfrm>
        <a:prstGeom prst="roundRect">
          <a:avLst/>
        </a:prstGeom>
        <a:solidFill>
          <a:sysClr val="window" lastClr="FFFFFF"/>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600">
              <a:solidFill>
                <a:srgbClr val="C00000"/>
              </a:solidFill>
            </a:rPr>
            <a:t>מחפשים ליווי בעסקת מקרקעין</a:t>
          </a:r>
          <a:r>
            <a:rPr lang="he-IL" sz="1600" baseline="0">
              <a:solidFill>
                <a:srgbClr val="C00000"/>
              </a:solidFill>
            </a:rPr>
            <a:t> ? </a:t>
          </a:r>
          <a:endParaRPr lang="he-IL" sz="1600">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bs.gov.il/he/Pages/%D7%9E%D7%97%D7%A9%D7%91%D7%95%D7%9F-%D7%94%D7%A6%D7%9E%D7%93%D7%94-%D7%9C%D7%9E%D7%93%D7%93%D7%99%D7%9D.aspx" TargetMode="External"/><Relationship Id="rId1" Type="http://schemas.openxmlformats.org/officeDocument/2006/relationships/hyperlink" Target="https://mashcantaman.co.il/%D7%9E%D7%93%D7%93-%D7%AA%D7%A9%D7%95%D7%9E%D7%95%D7%AA-%D7%94%D7%91%D7%A0%D7%99%D7%94/"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CE140-B2E6-4966-A96D-C815AF44DB3D}">
  <dimension ref="A1:I52"/>
  <sheetViews>
    <sheetView rightToLeft="1" tabSelected="1" zoomScaleNormal="100" workbookViewId="0">
      <selection activeCell="H29" sqref="H29"/>
    </sheetView>
  </sheetViews>
  <sheetFormatPr defaultRowHeight="14.25" x14ac:dyDescent="0.2"/>
  <cols>
    <col min="1" max="1" width="44.25" customWidth="1"/>
    <col min="2" max="2" width="21" customWidth="1"/>
    <col min="3" max="3" width="30.25" customWidth="1"/>
    <col min="4" max="4" width="16.75" customWidth="1"/>
    <col min="5" max="5" width="22.75" customWidth="1"/>
    <col min="6" max="6" width="22.25" customWidth="1"/>
    <col min="8" max="8" width="22.25" customWidth="1"/>
    <col min="9" max="9" width="21.25" customWidth="1"/>
  </cols>
  <sheetData>
    <row r="1" spans="1:9" x14ac:dyDescent="0.2">
      <c r="A1" s="6"/>
      <c r="B1" s="8"/>
      <c r="C1" s="8"/>
      <c r="D1" s="4"/>
      <c r="E1" s="5"/>
      <c r="F1" s="5"/>
    </row>
    <row r="2" spans="1:9" x14ac:dyDescent="0.2">
      <c r="A2" s="3"/>
      <c r="B2" s="7"/>
      <c r="D2" s="9"/>
      <c r="E2" s="7"/>
    </row>
    <row r="3" spans="1:9" x14ac:dyDescent="0.2">
      <c r="A3" s="1"/>
      <c r="B3" s="7"/>
      <c r="C3" s="7"/>
      <c r="D3" s="7"/>
      <c r="E3" s="7"/>
      <c r="F3" s="10"/>
    </row>
    <row r="4" spans="1:9" x14ac:dyDescent="0.2">
      <c r="A4" s="2"/>
      <c r="B4" s="7"/>
      <c r="C4" s="7"/>
      <c r="D4" s="7"/>
      <c r="E4" s="7"/>
      <c r="F4" s="10"/>
    </row>
    <row r="5" spans="1:9" x14ac:dyDescent="0.2">
      <c r="A5" s="2"/>
      <c r="B5" s="5"/>
      <c r="C5" s="9"/>
      <c r="D5" s="7"/>
      <c r="E5" s="7"/>
      <c r="F5" s="4"/>
    </row>
    <row r="6" spans="1:9" ht="15" thickBot="1" x14ac:dyDescent="0.25">
      <c r="A6" s="2"/>
      <c r="B6" s="20"/>
      <c r="C6" s="20"/>
      <c r="E6" s="20"/>
    </row>
    <row r="7" spans="1:9" ht="24" thickBot="1" x14ac:dyDescent="0.4">
      <c r="A7" s="21" t="s">
        <v>18</v>
      </c>
      <c r="B7" s="22"/>
      <c r="C7" s="35" t="s">
        <v>1</v>
      </c>
      <c r="D7" s="22"/>
      <c r="E7" s="22" t="s">
        <v>0</v>
      </c>
      <c r="F7" s="36"/>
      <c r="H7" s="23" t="s">
        <v>14</v>
      </c>
      <c r="I7" s="51"/>
    </row>
    <row r="8" spans="1:9" ht="21" thickTop="1" x14ac:dyDescent="0.3">
      <c r="A8" s="14" t="s">
        <v>15</v>
      </c>
      <c r="B8" s="32">
        <v>4500000</v>
      </c>
      <c r="C8" s="37" t="s">
        <v>9</v>
      </c>
      <c r="D8" s="39">
        <f>IF(B10=A15, 5850, 0)</f>
        <v>5850</v>
      </c>
      <c r="E8" s="38" t="s">
        <v>34</v>
      </c>
      <c r="F8" s="45">
        <f>IF(B9=A26,E37,E47)</f>
        <v>123684.175</v>
      </c>
      <c r="H8" s="52" t="s">
        <v>15</v>
      </c>
      <c r="I8" s="72">
        <f>B8</f>
        <v>4500000</v>
      </c>
    </row>
    <row r="9" spans="1:9" ht="20.25" x14ac:dyDescent="0.3">
      <c r="A9" s="46" t="s">
        <v>35</v>
      </c>
      <c r="B9" s="32" t="s">
        <v>10</v>
      </c>
      <c r="C9" s="37" t="s">
        <v>24</v>
      </c>
      <c r="D9" s="39">
        <f>B8*B13*1.17</f>
        <v>26325</v>
      </c>
      <c r="E9" s="38" t="s">
        <v>8</v>
      </c>
      <c r="F9" s="47">
        <v>180</v>
      </c>
      <c r="H9" s="52" t="s">
        <v>16</v>
      </c>
      <c r="I9" s="72">
        <f>F17</f>
        <v>326539.17499999999</v>
      </c>
    </row>
    <row r="10" spans="1:9" ht="20.25" x14ac:dyDescent="0.3">
      <c r="A10" s="46" t="s">
        <v>21</v>
      </c>
      <c r="B10" s="32" t="s">
        <v>10</v>
      </c>
      <c r="C10" s="37" t="s">
        <v>46</v>
      </c>
      <c r="D10" s="40">
        <f>IF(B10=A16, 1000, 0)</f>
        <v>0</v>
      </c>
      <c r="E10" s="38" t="s">
        <v>33</v>
      </c>
      <c r="F10" s="45">
        <f>IF(B10=A15, B12*B8*0.5*B11/12,0)</f>
        <v>156000</v>
      </c>
      <c r="H10" s="52" t="s">
        <v>12</v>
      </c>
      <c r="I10" s="72">
        <f>F28</f>
        <v>377500</v>
      </c>
    </row>
    <row r="11" spans="1:9" ht="21" thickBot="1" x14ac:dyDescent="0.35">
      <c r="A11" s="46" t="s">
        <v>22</v>
      </c>
      <c r="B11" s="33">
        <v>16</v>
      </c>
      <c r="C11" s="37" t="s">
        <v>7</v>
      </c>
      <c r="D11" s="40">
        <f>IF(B10=A16, 3500, 0)</f>
        <v>0</v>
      </c>
      <c r="E11" s="38" t="s">
        <v>6</v>
      </c>
      <c r="F11" s="48">
        <v>2000</v>
      </c>
      <c r="H11" s="24" t="s">
        <v>17</v>
      </c>
      <c r="I11" s="73">
        <f>SUM(I8:I10)</f>
        <v>5204039.1749999998</v>
      </c>
    </row>
    <row r="12" spans="1:9" ht="20.25" x14ac:dyDescent="0.3">
      <c r="A12" s="46" t="s">
        <v>23</v>
      </c>
      <c r="B12" s="34">
        <v>5.1999999999999998E-2</v>
      </c>
      <c r="C12" s="37" t="s">
        <v>53</v>
      </c>
      <c r="D12" s="40">
        <v>2500</v>
      </c>
      <c r="E12" s="38" t="s">
        <v>5</v>
      </c>
      <c r="F12" s="48">
        <v>10000</v>
      </c>
    </row>
    <row r="13" spans="1:9" ht="20.25" x14ac:dyDescent="0.3">
      <c r="A13" s="46" t="s">
        <v>52</v>
      </c>
      <c r="B13" s="74">
        <v>5.0000000000000001E-3</v>
      </c>
      <c r="C13" s="75"/>
      <c r="D13" s="76"/>
      <c r="E13" s="77"/>
      <c r="F13" s="78"/>
    </row>
    <row r="14" spans="1:9" ht="21" thickBot="1" x14ac:dyDescent="0.35">
      <c r="A14" s="14"/>
      <c r="B14" s="31"/>
      <c r="E14" s="28"/>
      <c r="F14" s="16"/>
    </row>
    <row r="15" spans="1:9" ht="20.25" hidden="1" customHeight="1" x14ac:dyDescent="0.35">
      <c r="A15" s="17" t="s">
        <v>10</v>
      </c>
      <c r="B15" s="31"/>
      <c r="C15" s="27"/>
      <c r="D15" s="28"/>
      <c r="E15" s="28"/>
      <c r="F15" s="16"/>
    </row>
    <row r="16" spans="1:9" ht="21" hidden="1" customHeight="1" thickBot="1" x14ac:dyDescent="0.35">
      <c r="A16" s="17" t="s">
        <v>11</v>
      </c>
      <c r="B16" s="31"/>
      <c r="C16" s="27"/>
      <c r="F16" s="15"/>
    </row>
    <row r="17" spans="1:9" ht="21" thickBot="1" x14ac:dyDescent="0.35">
      <c r="A17" s="18"/>
      <c r="B17" s="49"/>
      <c r="C17" s="19"/>
      <c r="D17" s="80" t="s">
        <v>13</v>
      </c>
      <c r="E17" s="81"/>
      <c r="F17" s="79">
        <f>SUM(D8:D14)+SUM(F8:F14)</f>
        <v>326539.17499999999</v>
      </c>
      <c r="I17" s="26"/>
    </row>
    <row r="18" spans="1:9" ht="15" thickBot="1" x14ac:dyDescent="0.25"/>
    <row r="19" spans="1:9" ht="23.25" customHeight="1" x14ac:dyDescent="0.35">
      <c r="A19" s="30" t="s">
        <v>29</v>
      </c>
      <c r="B19" s="13"/>
      <c r="C19" s="41" t="s">
        <v>1</v>
      </c>
      <c r="D19" s="13"/>
      <c r="E19" s="13" t="s">
        <v>0</v>
      </c>
      <c r="F19" s="42"/>
    </row>
    <row r="20" spans="1:9" ht="20.25" x14ac:dyDescent="0.3">
      <c r="A20" s="50" t="s">
        <v>44</v>
      </c>
      <c r="B20" s="32" t="s">
        <v>10</v>
      </c>
      <c r="C20" s="37" t="s">
        <v>47</v>
      </c>
      <c r="D20" s="39">
        <f>IF(B20=A26, B8*B21,0)</f>
        <v>67500</v>
      </c>
      <c r="E20" s="38" t="s">
        <v>2</v>
      </c>
      <c r="F20" s="45">
        <f>IF(B22=A26, B23, 0)</f>
        <v>150000</v>
      </c>
    </row>
    <row r="21" spans="1:9" ht="20.25" x14ac:dyDescent="0.3">
      <c r="A21" s="50" t="s">
        <v>45</v>
      </c>
      <c r="B21" s="34">
        <v>1.4999999999999999E-2</v>
      </c>
      <c r="C21" s="37" t="s">
        <v>48</v>
      </c>
      <c r="D21" s="40">
        <v>5000</v>
      </c>
      <c r="E21" s="38" t="s">
        <v>3</v>
      </c>
      <c r="F21" s="45">
        <f>IF(B24=A26,B25,0)</f>
        <v>150000</v>
      </c>
    </row>
    <row r="22" spans="1:9" ht="20.25" x14ac:dyDescent="0.3">
      <c r="A22" s="50" t="s">
        <v>25</v>
      </c>
      <c r="B22" s="32" t="s">
        <v>10</v>
      </c>
      <c r="C22" s="37" t="s">
        <v>49</v>
      </c>
      <c r="D22" s="40">
        <v>0</v>
      </c>
      <c r="E22" s="38" t="s">
        <v>4</v>
      </c>
      <c r="F22" s="48">
        <v>5000</v>
      </c>
    </row>
    <row r="23" spans="1:9" ht="20.25" x14ac:dyDescent="0.3">
      <c r="A23" s="50" t="s">
        <v>26</v>
      </c>
      <c r="B23" s="32">
        <v>150000</v>
      </c>
      <c r="C23" s="43" t="s">
        <v>40</v>
      </c>
      <c r="D23" s="40">
        <v>0</v>
      </c>
      <c r="E23" s="44" t="s">
        <v>42</v>
      </c>
      <c r="F23" s="48">
        <v>0</v>
      </c>
    </row>
    <row r="24" spans="1:9" ht="20.25" x14ac:dyDescent="0.3">
      <c r="A24" s="50" t="s">
        <v>27</v>
      </c>
      <c r="B24" s="32" t="s">
        <v>10</v>
      </c>
      <c r="C24" s="43" t="s">
        <v>41</v>
      </c>
      <c r="D24" s="40">
        <v>0</v>
      </c>
      <c r="E24" s="44" t="s">
        <v>43</v>
      </c>
      <c r="F24" s="48">
        <v>0</v>
      </c>
    </row>
    <row r="25" spans="1:9" ht="21" thickBot="1" x14ac:dyDescent="0.35">
      <c r="A25" s="50" t="s">
        <v>28</v>
      </c>
      <c r="B25" s="32">
        <v>150000</v>
      </c>
      <c r="C25" s="53"/>
      <c r="D25" s="29"/>
      <c r="E25" s="54"/>
      <c r="F25" s="25"/>
    </row>
    <row r="26" spans="1:9" ht="20.25" hidden="1" customHeight="1" x14ac:dyDescent="0.3">
      <c r="A26" s="17" t="s">
        <v>10</v>
      </c>
      <c r="B26" s="11"/>
      <c r="C26" s="27"/>
      <c r="D26" s="28"/>
      <c r="E26" s="28"/>
      <c r="F26" s="16"/>
    </row>
    <row r="27" spans="1:9" ht="21" hidden="1" customHeight="1" x14ac:dyDescent="0.3">
      <c r="A27" s="17" t="s">
        <v>11</v>
      </c>
      <c r="B27" s="11"/>
      <c r="C27" s="27"/>
      <c r="F27" s="15"/>
    </row>
    <row r="28" spans="1:9" ht="21" thickBot="1" x14ac:dyDescent="0.35">
      <c r="A28" s="18"/>
      <c r="B28" s="12"/>
      <c r="C28" s="19"/>
      <c r="D28" s="80" t="s">
        <v>12</v>
      </c>
      <c r="E28" s="81"/>
      <c r="F28" s="79">
        <f>SUM(D20:D25)+SUM(F20:F25)</f>
        <v>377500</v>
      </c>
    </row>
    <row r="29" spans="1:9" x14ac:dyDescent="0.2">
      <c r="A29" s="67"/>
      <c r="B29" s="67"/>
      <c r="C29" s="67"/>
      <c r="D29" s="67"/>
      <c r="E29" s="67"/>
    </row>
    <row r="30" spans="1:9" ht="20.25" x14ac:dyDescent="0.3">
      <c r="A30" s="66" t="s">
        <v>19</v>
      </c>
      <c r="B30" s="56"/>
      <c r="C30" s="56"/>
      <c r="D30" s="57"/>
      <c r="E30" s="57"/>
      <c r="F30" s="69"/>
    </row>
    <row r="31" spans="1:9" ht="20.25" x14ac:dyDescent="0.3">
      <c r="A31" s="55" t="s">
        <v>20</v>
      </c>
      <c r="B31" s="56"/>
      <c r="C31" s="56"/>
      <c r="D31" s="57"/>
      <c r="E31" s="57"/>
      <c r="F31" s="70"/>
    </row>
    <row r="32" spans="1:9" ht="20.25" x14ac:dyDescent="0.3">
      <c r="A32" s="55" t="s">
        <v>31</v>
      </c>
      <c r="B32" s="56"/>
      <c r="C32" s="56"/>
      <c r="D32" s="57"/>
      <c r="E32" s="57"/>
      <c r="F32" s="70"/>
    </row>
    <row r="33" spans="1:6" ht="20.25" x14ac:dyDescent="0.3">
      <c r="A33" s="58" t="s">
        <v>30</v>
      </c>
      <c r="B33" s="57"/>
      <c r="C33" s="59" t="s">
        <v>32</v>
      </c>
      <c r="D33" s="57"/>
      <c r="E33" s="57"/>
      <c r="F33" s="70"/>
    </row>
    <row r="34" spans="1:6" x14ac:dyDescent="0.2">
      <c r="A34" s="82" t="s">
        <v>50</v>
      </c>
      <c r="B34" s="83"/>
      <c r="C34" s="83"/>
      <c r="D34" s="83"/>
      <c r="E34" s="83"/>
      <c r="F34" s="84"/>
    </row>
    <row r="35" spans="1:6" x14ac:dyDescent="0.2">
      <c r="A35" s="85"/>
      <c r="B35" s="86"/>
      <c r="C35" s="86"/>
      <c r="D35" s="86"/>
      <c r="E35" s="86"/>
      <c r="F35" s="87"/>
    </row>
    <row r="36" spans="1:6" ht="18" hidden="1" x14ac:dyDescent="0.25">
      <c r="A36" s="60" t="s">
        <v>36</v>
      </c>
      <c r="B36" s="61"/>
      <c r="C36" s="61"/>
      <c r="D36" s="61"/>
      <c r="E36" s="61"/>
      <c r="F36" s="68"/>
    </row>
    <row r="37" spans="1:6" ht="18" hidden="1" x14ac:dyDescent="0.25">
      <c r="A37" s="60"/>
      <c r="B37" s="61"/>
      <c r="C37" s="61" t="s">
        <v>37</v>
      </c>
      <c r="D37" s="61" t="s">
        <v>38</v>
      </c>
      <c r="E37" s="62">
        <f>SUM(D39:D43)</f>
        <v>123684.175</v>
      </c>
      <c r="F37" s="68"/>
    </row>
    <row r="38" spans="1:6" ht="18" hidden="1" x14ac:dyDescent="0.25">
      <c r="A38" s="63">
        <v>0</v>
      </c>
      <c r="B38" s="61"/>
      <c r="C38" s="61"/>
      <c r="D38" s="61"/>
      <c r="E38" s="61"/>
      <c r="F38" s="68"/>
    </row>
    <row r="39" spans="1:6" ht="18" hidden="1" x14ac:dyDescent="0.25">
      <c r="A39" s="64">
        <v>3.5000000000000003E-2</v>
      </c>
      <c r="B39" s="62">
        <v>1919155</v>
      </c>
      <c r="C39" s="62">
        <f>IF(C40 &lt; 0, B8 - B39, B40 - B39)</f>
        <v>357205</v>
      </c>
      <c r="D39" s="62">
        <f>IF(C39&gt;0,A39*C39,0)</f>
        <v>12502.175000000001</v>
      </c>
      <c r="E39" s="61"/>
      <c r="F39" s="68"/>
    </row>
    <row r="40" spans="1:6" ht="18" hidden="1" x14ac:dyDescent="0.25">
      <c r="A40" s="63">
        <v>0.05</v>
      </c>
      <c r="B40" s="62">
        <v>2276360</v>
      </c>
      <c r="C40" s="62">
        <f>IF(C41 &lt; 0, B8-B40, B41 - B40)</f>
        <v>2223640</v>
      </c>
      <c r="D40" s="62">
        <f>IF(C40&gt;0,A40*C40,0)</f>
        <v>111182</v>
      </c>
      <c r="E40" s="61"/>
      <c r="F40" s="68"/>
    </row>
    <row r="41" spans="1:6" ht="18" hidden="1" x14ac:dyDescent="0.25">
      <c r="A41" s="63">
        <v>0.08</v>
      </c>
      <c r="B41" s="62">
        <v>5872725</v>
      </c>
      <c r="C41" s="62">
        <f>IF(C42 &lt; 0, B8-B41, B42-B41)</f>
        <v>-1372725</v>
      </c>
      <c r="D41" s="62">
        <f>IF(C41&gt;0,A41*C41,0)</f>
        <v>0</v>
      </c>
      <c r="E41" s="61"/>
      <c r="F41" s="68"/>
    </row>
    <row r="42" spans="1:6" ht="18" hidden="1" x14ac:dyDescent="0.25">
      <c r="A42" s="63">
        <v>0.1</v>
      </c>
      <c r="B42" s="62">
        <v>19575755</v>
      </c>
      <c r="C42" s="62">
        <f>B8-B42</f>
        <v>-15075755</v>
      </c>
      <c r="D42" s="62">
        <f>IF(C42&gt;0,A42*C42,0)</f>
        <v>0</v>
      </c>
      <c r="E42" s="61"/>
      <c r="F42" s="68"/>
    </row>
    <row r="43" spans="1:6" ht="18" hidden="1" x14ac:dyDescent="0.25">
      <c r="A43" s="60"/>
      <c r="B43" s="61"/>
      <c r="C43" s="61"/>
      <c r="D43" s="61"/>
      <c r="E43" s="61"/>
      <c r="F43" s="68"/>
    </row>
    <row r="44" spans="1:6" hidden="1" x14ac:dyDescent="0.2">
      <c r="A44" s="65"/>
      <c r="F44" s="68"/>
    </row>
    <row r="45" spans="1:6" hidden="1" x14ac:dyDescent="0.2">
      <c r="A45" s="65"/>
      <c r="F45" s="68"/>
    </row>
    <row r="46" spans="1:6" ht="18" hidden="1" x14ac:dyDescent="0.25">
      <c r="A46" s="60" t="s">
        <v>39</v>
      </c>
      <c r="B46" s="61"/>
      <c r="C46" s="61"/>
      <c r="D46" s="61"/>
      <c r="E46" s="61"/>
      <c r="F46" s="68"/>
    </row>
    <row r="47" spans="1:6" ht="18" hidden="1" x14ac:dyDescent="0.25">
      <c r="A47" s="60"/>
      <c r="B47" s="61"/>
      <c r="C47" s="61" t="s">
        <v>37</v>
      </c>
      <c r="D47" s="61" t="s">
        <v>38</v>
      </c>
      <c r="E47" s="62">
        <f>SUM(D49:D53)</f>
        <v>360000</v>
      </c>
      <c r="F47" s="68"/>
    </row>
    <row r="48" spans="1:6" ht="18" hidden="1" x14ac:dyDescent="0.25">
      <c r="A48" s="65"/>
      <c r="B48" s="61"/>
      <c r="C48" s="61"/>
      <c r="D48" s="61"/>
      <c r="E48" s="61"/>
      <c r="F48" s="68"/>
    </row>
    <row r="49" spans="1:7" ht="18" hidden="1" x14ac:dyDescent="0.25">
      <c r="A49" s="64">
        <v>0.08</v>
      </c>
      <c r="C49" s="62">
        <f>IF(C50 &lt;= 0, B8, B50)</f>
        <v>4500000</v>
      </c>
      <c r="D49" s="62">
        <f>IF(C49&gt;0,A49*C49,0)</f>
        <v>360000</v>
      </c>
      <c r="E49" s="61"/>
      <c r="F49" s="68"/>
    </row>
    <row r="50" spans="1:7" ht="18" hidden="1" x14ac:dyDescent="0.25">
      <c r="A50" s="63">
        <v>0.1</v>
      </c>
      <c r="B50" s="62">
        <v>5872725</v>
      </c>
      <c r="C50" s="62">
        <f xml:space="preserve"> IF(B8 - B50 &lt; 0, 0, B8 - B50 )</f>
        <v>0</v>
      </c>
      <c r="D50" s="62">
        <f>IF(C50&gt;0,A50*C50,0)</f>
        <v>0</v>
      </c>
      <c r="E50" s="61"/>
      <c r="F50" s="68"/>
    </row>
    <row r="51" spans="1:7" ht="7.5" customHeight="1" x14ac:dyDescent="0.2">
      <c r="A51" s="82" t="s">
        <v>51</v>
      </c>
      <c r="B51" s="83"/>
      <c r="C51" s="83"/>
      <c r="D51" s="83"/>
      <c r="E51" s="83"/>
      <c r="F51" s="83"/>
      <c r="G51" s="71"/>
    </row>
    <row r="52" spans="1:7" x14ac:dyDescent="0.2">
      <c r="A52" s="88"/>
      <c r="B52" s="89"/>
      <c r="C52" s="89"/>
      <c r="D52" s="89"/>
      <c r="E52" s="89"/>
      <c r="F52" s="89"/>
      <c r="G52" s="71"/>
    </row>
  </sheetData>
  <sheetProtection algorithmName="SHA-512" hashValue="bKM+uEV3EP1kp5Tzk/z1r4Sdrg+0I2td7Q5XOGzNtyVqXdf+p+ZQEaMXXsoheKYeWBGpCoec34ju/BppN2oVjA==" saltValue="75mjVSWVj6jCkMQ+siTXaA==" spinCount="100000" sheet="1" objects="1" scenarios="1"/>
  <mergeCells count="4">
    <mergeCell ref="D17:E17"/>
    <mergeCell ref="D28:E28"/>
    <mergeCell ref="A34:F35"/>
    <mergeCell ref="A51:F52"/>
  </mergeCells>
  <conditionalFormatting sqref="B23">
    <cfRule type="expression" dxfId="1" priority="2">
      <formula>$B$22=$A$16</formula>
    </cfRule>
  </conditionalFormatting>
  <conditionalFormatting sqref="B25">
    <cfRule type="expression" dxfId="0" priority="1">
      <formula>$B$24=A16</formula>
    </cfRule>
  </conditionalFormatting>
  <dataValidations count="8">
    <dataValidation type="list" allowBlank="1" showInputMessage="1" showErrorMessage="1" sqref="B24 B9:B10 B14 B20 B22" xr:uid="{9DF66590-2471-4ED1-AECD-8A254EDEE104}">
      <formula1>$A$15:$A$16</formula1>
    </dataValidation>
    <dataValidation type="whole" allowBlank="1" showInputMessage="1" showErrorMessage="1" sqref="F20:F21" xr:uid="{80F1FEF6-86F5-4FC3-B906-48B0E1C5DA09}">
      <formula1>0</formula1>
      <formula2>2000000</formula2>
    </dataValidation>
    <dataValidation type="whole" allowBlank="1" showInputMessage="1" showErrorMessage="1" sqref="F12 D22" xr:uid="{7A5557FB-825A-4982-AFB8-549D950A9442}">
      <formula1>0</formula1>
      <formula2>50000</formula2>
    </dataValidation>
    <dataValidation type="whole" allowBlank="1" showInputMessage="1" showErrorMessage="1" sqref="F11 D10:D13" xr:uid="{5DE126CA-2B84-4D10-9B39-DB21AC55BBD5}">
      <formula1>0</formula1>
      <formula2>5000</formula2>
    </dataValidation>
    <dataValidation type="whole" allowBlank="1" showInputMessage="1" showErrorMessage="1" sqref="B8" xr:uid="{C4365586-E949-40EA-9E56-20A8CC671F0B}">
      <formula1>0</formula1>
      <formula2>30000000</formula2>
    </dataValidation>
    <dataValidation type="whole" allowBlank="1" showInputMessage="1" showErrorMessage="1" sqref="D20" xr:uid="{B48F711A-DDE7-45A5-B911-660EBC7D458F}">
      <formula1>0</formula1>
      <formula2>200000</formula2>
    </dataValidation>
    <dataValidation type="whole" allowBlank="1" showInputMessage="1" showErrorMessage="1" sqref="F22 D21" xr:uid="{9C4970C3-3DFD-48DD-8526-2BFEC2D6D505}">
      <formula1>0</formula1>
      <formula2>20000</formula2>
    </dataValidation>
    <dataValidation type="whole" allowBlank="1" showInputMessage="1" showErrorMessage="1" sqref="D23:D25 F23:F25" xr:uid="{D9ED8690-9D84-401D-80C9-55C59F198C8B}">
      <formula1>0</formula1>
      <formula2>100000</formula2>
    </dataValidation>
  </dataValidations>
  <hyperlinks>
    <hyperlink ref="A33" r:id="rId1" xr:uid="{070C8628-BB0B-49DE-868D-A27E2DA8688D}"/>
    <hyperlink ref="C33" r:id="rId2" xr:uid="{B9B93ADB-EBB5-46CD-84F0-5683D2D39ED0}"/>
  </hyperlinks>
  <pageMargins left="0.7" right="0.7" top="0.75" bottom="0.75" header="0.3" footer="0.3"/>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גיליון1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tomer haj</dc:creator>
  <cp:lastModifiedBy>User</cp:lastModifiedBy>
  <dcterms:created xsi:type="dcterms:W3CDTF">2015-06-05T18:17:20Z</dcterms:created>
  <dcterms:modified xsi:type="dcterms:W3CDTF">2023-02-06T10:59:06Z</dcterms:modified>
</cp:coreProperties>
</file>